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Verð janúar 2011" sheetId="1" r:id="rId1"/>
  </sheets>
  <externalReferences>
    <externalReference r:id="rId4"/>
  </externalReferences>
  <definedNames>
    <definedName name="Dags_visit_naest">'Verð janúar 2011'!$A$14</definedName>
    <definedName name="LVT">'Verð janúar 2011'!$C$9</definedName>
    <definedName name="NVT">'Verð janúar 2011'!$C$10</definedName>
    <definedName name="NvtNæstaMánaðar">'[1]Forsendur'!$D$4</definedName>
    <definedName name="NvtÞessaMánaðar">'[1]Forsendur'!$C$4</definedName>
    <definedName name="_xlnm.Print_Area" localSheetId="0">'Verð janúar 2011'!$B$7:$N$44,'Verð janúar 2011'!$B$46:$N$82</definedName>
    <definedName name="_xlnm.Print_Titles" localSheetId="0">'Verð janúar 2011'!$1:$5</definedName>
    <definedName name="Verdb_raun">'Verð janúar 2011'!$C$14</definedName>
    <definedName name="verdbspa">'Verð janúar 2011'!$C$13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<sst xmlns="http://schemas.openxmlformats.org/spreadsheetml/2006/main" count="39" uniqueCount="33">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</sst>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0" fontId="2" fillId="0" borderId="0" xfId="57" applyNumberFormat="1" applyFont="1" applyAlignment="1">
      <alignment horizontal="center"/>
    </xf>
    <xf numFmtId="16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/>
    </xf>
    <xf numFmtId="169" fontId="2" fillId="33" borderId="0" xfId="0" applyNumberFormat="1" applyFont="1" applyFill="1" applyAlignment="1">
      <alignment horizontal="center"/>
    </xf>
    <xf numFmtId="10" fontId="2" fillId="33" borderId="0" xfId="57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0" fontId="2" fillId="0" borderId="0" xfId="57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0" fontId="6" fillId="33" borderId="0" xfId="57" applyNumberFormat="1" applyFont="1" applyFill="1" applyAlignment="1">
      <alignment horizontal="center"/>
    </xf>
    <xf numFmtId="10" fontId="5" fillId="33" borderId="0" xfId="57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11\01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janúar 2011"/>
    </sheetNames>
    <sheetDataSet>
      <sheetData sheetId="0">
        <row r="2">
          <cell r="C2">
            <v>40544</v>
          </cell>
        </row>
        <row r="3">
          <cell r="C3">
            <v>7217</v>
          </cell>
          <cell r="D3">
            <v>7240</v>
          </cell>
        </row>
        <row r="4">
          <cell r="C4">
            <v>365.5</v>
          </cell>
          <cell r="D4">
            <v>366.7</v>
          </cell>
        </row>
        <row r="5">
          <cell r="D5">
            <v>40534</v>
          </cell>
        </row>
        <row r="6">
          <cell r="D6">
            <v>0.04012</v>
          </cell>
        </row>
        <row r="7">
          <cell r="C7">
            <v>0.0033</v>
          </cell>
        </row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0">
      <selection activeCell="N55" sqref="N55"/>
    </sheetView>
  </sheetViews>
  <sheetFormatPr defaultColWidth="9.140625"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1875" style="1" customWidth="1"/>
    <col min="6" max="6" width="10.8515625" style="1" bestFit="1" customWidth="1"/>
    <col min="7" max="7" width="11.140625" style="1" bestFit="1" customWidth="1"/>
    <col min="8" max="8" width="12.00390625" style="1" customWidth="1"/>
    <col min="9" max="9" width="11.140625" style="1" bestFit="1" customWidth="1"/>
    <col min="10" max="10" width="11.42187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125" style="1" bestFit="1" customWidth="1"/>
    <col min="15" max="19" width="9.7109375" style="1" customWidth="1"/>
    <col min="20" max="16384" width="9.140625" style="1" customWidth="1"/>
  </cols>
  <sheetData>
    <row r="1" spans="5:9" ht="20.25" customHeight="1">
      <c r="E1" s="2" t="s">
        <v>0</v>
      </c>
      <c r="H1" s="3">
        <f>'[1]Forsendur'!$C$2</f>
        <v>40544</v>
      </c>
      <c r="I1" s="4">
        <f>'[1]Forsendur'!$C$2</f>
        <v>40544</v>
      </c>
    </row>
    <row r="2" spans="11:12" ht="15" customHeight="1" thickBot="1">
      <c r="K2" s="5" t="s">
        <v>1</v>
      </c>
      <c r="L2" s="6">
        <f>'[1]Forsendur'!C2</f>
        <v>40544</v>
      </c>
    </row>
    <row r="3" spans="6:10" ht="18.75" customHeight="1" thickTop="1">
      <c r="F3" s="7">
        <f>IF(AND('[1]Forsendur'!D4&gt;0,'[1]Forsendur'!D5=""),"&gt;&gt;&gt; Ath  Ath &lt;&lt;&lt;","")</f>
      </c>
      <c r="J3" s="1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7">
        <f>IF(AND('[1]Forsendur'!D4&gt;0,'[1]Forsendur'!D5=""),"&gt;&gt;&gt; Það vantar dags vísitölu í  forsendur &lt;&lt;&lt;","")</f>
      </c>
      <c r="J4" s="1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2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4:13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ht="10.5" customHeight="1">
      <c r="B9" s="1" t="s">
        <v>15</v>
      </c>
      <c r="C9" s="10">
        <f>'[1]Forsendur'!C3</f>
        <v>7217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3:14" ht="10.5" customHeight="1">
      <c r="C10" s="11">
        <f>'[1]Forsendur'!C4</f>
        <v>365.5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0.5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0.5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0.5" customHeight="1">
      <c r="A13" s="12" t="s">
        <v>19</v>
      </c>
      <c r="B13" s="1" t="s">
        <v>20</v>
      </c>
      <c r="C13" s="13">
        <f>'[1]Forsendur'!C7</f>
        <v>0.0033</v>
      </c>
      <c r="D13" s="14"/>
      <c r="N13" s="15"/>
    </row>
    <row r="14" spans="1:14" ht="10.5" customHeight="1">
      <c r="A14" s="16">
        <f>IF(DAY('[1]Forsendur'!D5)&lt;1,32,DAY('[1]Forsendur'!D5))</f>
        <v>22</v>
      </c>
      <c r="B14" s="1" t="str">
        <f>IF(C14&lt;0,"Lækkun vísitölu","Hækkun vísitölu")</f>
        <v>Hækkun vísitölu</v>
      </c>
      <c r="C14" s="13">
        <f>IF(AND('[1]Forsendur'!D3&gt;0,'[1]Forsendur'!D4&gt;0),ROUND('[1]Forsendur'!D4/'[1]Forsendur'!C4-1,4),0)</f>
        <v>0.0033</v>
      </c>
      <c r="N14" s="14"/>
    </row>
    <row r="15" ht="3.75" customHeight="1">
      <c r="A15" s="12"/>
    </row>
    <row r="16" spans="1:14" ht="10.5" customHeight="1">
      <c r="A16" s="17">
        <f>IF(Dags_visit_naest&gt;C16,verdbspa,Verdb_raun)</f>
        <v>0.0033</v>
      </c>
      <c r="B16" s="18" t="s">
        <v>21</v>
      </c>
      <c r="C16" s="10">
        <v>1</v>
      </c>
      <c r="D16" s="19">
        <f aca="true" t="shared" si="0" ref="D16:N25">ROUND(100000*LVT/D$11*((1+D$12/100)^((DAYS360(D$6,$L$2)+$C16-1)/360)*((1+$A16)^(($C16-15)/30)))/100000,5)</f>
        <v>8.71853</v>
      </c>
      <c r="E16" s="19">
        <f t="shared" si="0"/>
        <v>7.69739</v>
      </c>
      <c r="F16" s="19">
        <f t="shared" si="0"/>
        <v>7.92479</v>
      </c>
      <c r="G16" s="19">
        <f t="shared" si="0"/>
        <v>7.76626</v>
      </c>
      <c r="H16" s="19">
        <f t="shared" si="0"/>
        <v>7.36628</v>
      </c>
      <c r="I16" s="19">
        <f>ROUND(100000*LVT/I$11*((1+I$12/100)^((DAYS360(I$6,$L$2)+$C16-1)/360)*((1+$A16)^(($C16-15)/30)))/100000,5)</f>
        <v>6.91047</v>
      </c>
      <c r="J16" s="19">
        <f t="shared" si="0"/>
        <v>6.80628</v>
      </c>
      <c r="K16" s="19">
        <f t="shared" si="0"/>
        <v>6.69946</v>
      </c>
      <c r="L16" s="19">
        <f t="shared" si="0"/>
        <v>6.50151</v>
      </c>
      <c r="M16" s="19">
        <f t="shared" si="0"/>
        <v>6.36661</v>
      </c>
      <c r="N16" s="19">
        <f t="shared" si="0"/>
        <v>6.16986</v>
      </c>
    </row>
    <row r="17" spans="1:14" ht="10.5" customHeight="1">
      <c r="A17" s="17">
        <f aca="true" t="shared" si="1" ref="A17:A43">IF(Dags_visit_naest&gt;C17,verdbspa,Verdb_raun)</f>
        <v>0.0033</v>
      </c>
      <c r="B17" s="20"/>
      <c r="C17" s="10">
        <f aca="true" t="shared" si="2" ref="C17:C43">C16+1</f>
        <v>2</v>
      </c>
      <c r="D17" s="19">
        <f t="shared" si="0"/>
        <v>8.72084</v>
      </c>
      <c r="E17" s="19">
        <f t="shared" si="0"/>
        <v>7.69943</v>
      </c>
      <c r="F17" s="19">
        <f t="shared" si="0"/>
        <v>7.92695</v>
      </c>
      <c r="G17" s="19">
        <f t="shared" si="0"/>
        <v>7.76837</v>
      </c>
      <c r="H17" s="19">
        <f t="shared" si="0"/>
        <v>7.36829</v>
      </c>
      <c r="I17" s="19">
        <f t="shared" si="0"/>
        <v>6.91235</v>
      </c>
      <c r="J17" s="19">
        <f t="shared" si="0"/>
        <v>6.80813</v>
      </c>
      <c r="K17" s="19">
        <f t="shared" si="0"/>
        <v>6.70128</v>
      </c>
      <c r="L17" s="19">
        <f t="shared" si="0"/>
        <v>6.50328</v>
      </c>
      <c r="M17" s="19">
        <f t="shared" si="0"/>
        <v>6.36834</v>
      </c>
      <c r="N17" s="19">
        <f t="shared" si="0"/>
        <v>6.17153</v>
      </c>
    </row>
    <row r="18" spans="1:14" ht="10.5" customHeight="1">
      <c r="A18" s="17">
        <f t="shared" si="1"/>
        <v>0.0033</v>
      </c>
      <c r="B18" s="20"/>
      <c r="C18" s="21">
        <f t="shared" si="2"/>
        <v>3</v>
      </c>
      <c r="D18" s="22">
        <f t="shared" si="0"/>
        <v>8.72315</v>
      </c>
      <c r="E18" s="22">
        <f t="shared" si="0"/>
        <v>7.70147</v>
      </c>
      <c r="F18" s="22">
        <f t="shared" si="0"/>
        <v>7.9291</v>
      </c>
      <c r="G18" s="22">
        <f t="shared" si="0"/>
        <v>7.77048</v>
      </c>
      <c r="H18" s="22">
        <f t="shared" si="0"/>
        <v>7.37029</v>
      </c>
      <c r="I18" s="22">
        <f t="shared" si="0"/>
        <v>6.91423</v>
      </c>
      <c r="J18" s="22">
        <f t="shared" si="0"/>
        <v>6.80998</v>
      </c>
      <c r="K18" s="22">
        <f t="shared" si="0"/>
        <v>6.7031</v>
      </c>
      <c r="L18" s="22">
        <f t="shared" si="0"/>
        <v>6.50505</v>
      </c>
      <c r="M18" s="22">
        <f t="shared" si="0"/>
        <v>6.37007</v>
      </c>
      <c r="N18" s="22">
        <f t="shared" si="0"/>
        <v>6.17321</v>
      </c>
    </row>
    <row r="19" spans="1:14" ht="10.5" customHeight="1">
      <c r="A19" s="17">
        <f t="shared" si="1"/>
        <v>0.0033</v>
      </c>
      <c r="B19" s="20"/>
      <c r="C19" s="10">
        <f t="shared" si="2"/>
        <v>4</v>
      </c>
      <c r="D19" s="19">
        <f t="shared" si="0"/>
        <v>8.72546</v>
      </c>
      <c r="E19" s="19">
        <f t="shared" si="0"/>
        <v>7.70351</v>
      </c>
      <c r="F19" s="19">
        <f t="shared" si="0"/>
        <v>7.93126</v>
      </c>
      <c r="G19" s="19">
        <f t="shared" si="0"/>
        <v>7.77259</v>
      </c>
      <c r="H19" s="19">
        <f t="shared" si="0"/>
        <v>7.37229</v>
      </c>
      <c r="I19" s="19">
        <f t="shared" si="0"/>
        <v>6.91611</v>
      </c>
      <c r="J19" s="19">
        <f t="shared" si="0"/>
        <v>6.81183</v>
      </c>
      <c r="K19" s="19">
        <f t="shared" si="0"/>
        <v>6.70492</v>
      </c>
      <c r="L19" s="19">
        <f t="shared" si="0"/>
        <v>6.50682</v>
      </c>
      <c r="M19" s="19">
        <f t="shared" si="0"/>
        <v>6.3718</v>
      </c>
      <c r="N19" s="19">
        <f t="shared" si="0"/>
        <v>6.17489</v>
      </c>
    </row>
    <row r="20" spans="1:14" ht="10.5" customHeight="1">
      <c r="A20" s="17">
        <f t="shared" si="1"/>
        <v>0.0033</v>
      </c>
      <c r="B20" s="20"/>
      <c r="C20" s="10">
        <f t="shared" si="2"/>
        <v>5</v>
      </c>
      <c r="D20" s="19">
        <f t="shared" si="0"/>
        <v>8.72778</v>
      </c>
      <c r="E20" s="19">
        <f t="shared" si="0"/>
        <v>7.70555</v>
      </c>
      <c r="F20" s="19">
        <f t="shared" si="0"/>
        <v>7.93341</v>
      </c>
      <c r="G20" s="19">
        <f t="shared" si="0"/>
        <v>7.77471</v>
      </c>
      <c r="H20" s="19">
        <f t="shared" si="0"/>
        <v>7.37429</v>
      </c>
      <c r="I20" s="19">
        <f t="shared" si="0"/>
        <v>6.91799</v>
      </c>
      <c r="J20" s="19">
        <f t="shared" si="0"/>
        <v>6.81368</v>
      </c>
      <c r="K20" s="19">
        <f t="shared" si="0"/>
        <v>6.70675</v>
      </c>
      <c r="L20" s="19">
        <f t="shared" si="0"/>
        <v>6.50858</v>
      </c>
      <c r="M20" s="19">
        <f t="shared" si="0"/>
        <v>6.37353</v>
      </c>
      <c r="N20" s="19">
        <f t="shared" si="0"/>
        <v>6.17656</v>
      </c>
    </row>
    <row r="21" spans="1:14" s="25" customFormat="1" ht="10.5" customHeight="1">
      <c r="A21" s="23">
        <f t="shared" si="1"/>
        <v>0.0033</v>
      </c>
      <c r="B21" s="24"/>
      <c r="C21" s="21">
        <f t="shared" si="2"/>
        <v>6</v>
      </c>
      <c r="D21" s="22">
        <f t="shared" si="0"/>
        <v>8.73009</v>
      </c>
      <c r="E21" s="22">
        <f t="shared" si="0"/>
        <v>7.7076</v>
      </c>
      <c r="F21" s="22">
        <f t="shared" si="0"/>
        <v>7.93557</v>
      </c>
      <c r="G21" s="22">
        <f t="shared" si="0"/>
        <v>7.77682</v>
      </c>
      <c r="H21" s="22">
        <f t="shared" si="0"/>
        <v>7.3763</v>
      </c>
      <c r="I21" s="22">
        <f t="shared" si="0"/>
        <v>6.91987</v>
      </c>
      <c r="J21" s="22">
        <f t="shared" si="0"/>
        <v>6.81553</v>
      </c>
      <c r="K21" s="22">
        <f t="shared" si="0"/>
        <v>6.70857</v>
      </c>
      <c r="L21" s="22">
        <f t="shared" si="0"/>
        <v>6.51035</v>
      </c>
      <c r="M21" s="22">
        <f t="shared" si="0"/>
        <v>6.37527</v>
      </c>
      <c r="N21" s="22">
        <f t="shared" si="0"/>
        <v>6.17824</v>
      </c>
    </row>
    <row r="22" spans="1:14" ht="10.5" customHeight="1">
      <c r="A22" s="17">
        <f t="shared" si="1"/>
        <v>0.0033</v>
      </c>
      <c r="B22" s="20"/>
      <c r="C22" s="10">
        <f t="shared" si="2"/>
        <v>7</v>
      </c>
      <c r="D22" s="19">
        <f t="shared" si="0"/>
        <v>8.7324</v>
      </c>
      <c r="E22" s="19">
        <f t="shared" si="0"/>
        <v>7.70964</v>
      </c>
      <c r="F22" s="19">
        <f t="shared" si="0"/>
        <v>7.93772</v>
      </c>
      <c r="G22" s="19">
        <f t="shared" si="0"/>
        <v>7.77893</v>
      </c>
      <c r="H22" s="19">
        <f t="shared" si="0"/>
        <v>7.3783</v>
      </c>
      <c r="I22" s="19">
        <f t="shared" si="0"/>
        <v>6.92175</v>
      </c>
      <c r="J22" s="19">
        <f t="shared" si="0"/>
        <v>6.81738</v>
      </c>
      <c r="K22" s="19">
        <f t="shared" si="0"/>
        <v>6.71039</v>
      </c>
      <c r="L22" s="19">
        <f t="shared" si="0"/>
        <v>6.51212</v>
      </c>
      <c r="M22" s="19">
        <f t="shared" si="0"/>
        <v>6.377</v>
      </c>
      <c r="N22" s="19">
        <f t="shared" si="0"/>
        <v>6.17992</v>
      </c>
    </row>
    <row r="23" spans="1:14" ht="10.5" customHeight="1">
      <c r="A23" s="17">
        <f t="shared" si="1"/>
        <v>0.0033</v>
      </c>
      <c r="B23" s="20"/>
      <c r="C23" s="10">
        <f t="shared" si="2"/>
        <v>8</v>
      </c>
      <c r="D23" s="19">
        <f t="shared" si="0"/>
        <v>8.73472</v>
      </c>
      <c r="E23" s="19">
        <f t="shared" si="0"/>
        <v>7.71168</v>
      </c>
      <c r="F23" s="19">
        <f t="shared" si="0"/>
        <v>7.93988</v>
      </c>
      <c r="G23" s="19">
        <f t="shared" si="0"/>
        <v>7.78104</v>
      </c>
      <c r="H23" s="19">
        <f t="shared" si="0"/>
        <v>7.38031</v>
      </c>
      <c r="I23" s="19">
        <f t="shared" si="0"/>
        <v>6.92363</v>
      </c>
      <c r="J23" s="19">
        <f t="shared" si="0"/>
        <v>6.81923</v>
      </c>
      <c r="K23" s="19">
        <f t="shared" si="0"/>
        <v>6.71221</v>
      </c>
      <c r="L23" s="19">
        <f t="shared" si="0"/>
        <v>6.51389</v>
      </c>
      <c r="M23" s="19">
        <f t="shared" si="0"/>
        <v>6.37873</v>
      </c>
      <c r="N23" s="19">
        <f t="shared" si="0"/>
        <v>6.1816</v>
      </c>
    </row>
    <row r="24" spans="1:14" s="25" customFormat="1" ht="10.5" customHeight="1">
      <c r="A24" s="17">
        <f t="shared" si="1"/>
        <v>0.0033</v>
      </c>
      <c r="B24" s="20"/>
      <c r="C24" s="21">
        <f t="shared" si="2"/>
        <v>9</v>
      </c>
      <c r="D24" s="22">
        <f t="shared" si="0"/>
        <v>8.73704</v>
      </c>
      <c r="E24" s="22">
        <f t="shared" si="0"/>
        <v>7.71373</v>
      </c>
      <c r="F24" s="22">
        <f t="shared" si="0"/>
        <v>7.94204</v>
      </c>
      <c r="G24" s="22">
        <f t="shared" si="0"/>
        <v>7.78316</v>
      </c>
      <c r="H24" s="22">
        <f t="shared" si="0"/>
        <v>7.38231</v>
      </c>
      <c r="I24" s="22">
        <f t="shared" si="0"/>
        <v>6.92551</v>
      </c>
      <c r="J24" s="22">
        <f t="shared" si="0"/>
        <v>6.82108</v>
      </c>
      <c r="K24" s="22">
        <f t="shared" si="0"/>
        <v>6.71404</v>
      </c>
      <c r="L24" s="22">
        <f t="shared" si="0"/>
        <v>6.51566</v>
      </c>
      <c r="M24" s="22">
        <f t="shared" si="0"/>
        <v>6.38046</v>
      </c>
      <c r="N24" s="22">
        <f t="shared" si="0"/>
        <v>6.18328</v>
      </c>
    </row>
    <row r="25" spans="1:14" s="25" customFormat="1" ht="10.5" customHeight="1">
      <c r="A25" s="17">
        <f t="shared" si="1"/>
        <v>0.0033</v>
      </c>
      <c r="B25" s="20"/>
      <c r="C25" s="26">
        <f t="shared" si="2"/>
        <v>10</v>
      </c>
      <c r="D25" s="19">
        <f t="shared" si="0"/>
        <v>8.73935</v>
      </c>
      <c r="E25" s="19">
        <f t="shared" si="0"/>
        <v>7.71577</v>
      </c>
      <c r="F25" s="19">
        <f t="shared" si="0"/>
        <v>7.9442</v>
      </c>
      <c r="G25" s="19">
        <f t="shared" si="0"/>
        <v>7.78527</v>
      </c>
      <c r="H25" s="19">
        <f t="shared" si="0"/>
        <v>7.38432</v>
      </c>
      <c r="I25" s="19">
        <f t="shared" si="0"/>
        <v>6.92739</v>
      </c>
      <c r="J25" s="19">
        <f t="shared" si="0"/>
        <v>6.82294</v>
      </c>
      <c r="K25" s="19">
        <f t="shared" si="0"/>
        <v>6.71586</v>
      </c>
      <c r="L25" s="19">
        <f t="shared" si="0"/>
        <v>6.51743</v>
      </c>
      <c r="M25" s="19">
        <f t="shared" si="0"/>
        <v>6.3822</v>
      </c>
      <c r="N25" s="19">
        <f t="shared" si="0"/>
        <v>6.18496</v>
      </c>
    </row>
    <row r="26" spans="1:14" s="28" customFormat="1" ht="10.5" customHeight="1">
      <c r="A26" s="17">
        <f t="shared" si="1"/>
        <v>0.0033</v>
      </c>
      <c r="B26" s="27"/>
      <c r="C26" s="26">
        <f t="shared" si="2"/>
        <v>11</v>
      </c>
      <c r="D26" s="19">
        <f aca="true" t="shared" si="3" ref="D26:N35">ROUND(100000*LVT/D$11*((1+D$12/100)^((DAYS360(D$6,$L$2)+$C26-1)/360)*((1+$A26)^(($C26-15)/30)))/100000,5)</f>
        <v>8.74167</v>
      </c>
      <c r="E26" s="19">
        <f t="shared" si="3"/>
        <v>7.71782</v>
      </c>
      <c r="F26" s="19">
        <f t="shared" si="3"/>
        <v>7.94635</v>
      </c>
      <c r="G26" s="19">
        <f t="shared" si="3"/>
        <v>7.78739</v>
      </c>
      <c r="H26" s="19">
        <f t="shared" si="3"/>
        <v>7.38632</v>
      </c>
      <c r="I26" s="19">
        <f t="shared" si="3"/>
        <v>6.92927</v>
      </c>
      <c r="J26" s="19">
        <f t="shared" si="3"/>
        <v>6.82479</v>
      </c>
      <c r="K26" s="19">
        <f t="shared" si="3"/>
        <v>6.71769</v>
      </c>
      <c r="L26" s="19">
        <f t="shared" si="3"/>
        <v>6.5192</v>
      </c>
      <c r="M26" s="19">
        <f t="shared" si="3"/>
        <v>6.38393</v>
      </c>
      <c r="N26" s="19">
        <f t="shared" si="3"/>
        <v>6.18664</v>
      </c>
    </row>
    <row r="27" spans="1:14" s="28" customFormat="1" ht="10.5" customHeight="1">
      <c r="A27" s="29">
        <f t="shared" si="1"/>
        <v>0.0033</v>
      </c>
      <c r="B27" s="27"/>
      <c r="C27" s="21">
        <f t="shared" si="2"/>
        <v>12</v>
      </c>
      <c r="D27" s="22">
        <f t="shared" si="3"/>
        <v>8.74399</v>
      </c>
      <c r="E27" s="22">
        <f t="shared" si="3"/>
        <v>7.71987</v>
      </c>
      <c r="F27" s="22">
        <f t="shared" si="3"/>
        <v>7.94851</v>
      </c>
      <c r="G27" s="22">
        <f t="shared" si="3"/>
        <v>7.7895</v>
      </c>
      <c r="H27" s="22">
        <f t="shared" si="3"/>
        <v>7.38833</v>
      </c>
      <c r="I27" s="22">
        <f t="shared" si="3"/>
        <v>6.93116</v>
      </c>
      <c r="J27" s="22">
        <f t="shared" si="3"/>
        <v>6.82665</v>
      </c>
      <c r="K27" s="22">
        <f t="shared" si="3"/>
        <v>6.71951</v>
      </c>
      <c r="L27" s="22">
        <f t="shared" si="3"/>
        <v>6.52097</v>
      </c>
      <c r="M27" s="22">
        <f t="shared" si="3"/>
        <v>6.38567</v>
      </c>
      <c r="N27" s="22">
        <f t="shared" si="3"/>
        <v>6.18832</v>
      </c>
    </row>
    <row r="28" spans="1:14" s="28" customFormat="1" ht="10.5" customHeight="1">
      <c r="A28" s="29">
        <f t="shared" si="1"/>
        <v>0.0033</v>
      </c>
      <c r="B28" s="27"/>
      <c r="C28" s="26">
        <f t="shared" si="2"/>
        <v>13</v>
      </c>
      <c r="D28" s="19">
        <f t="shared" si="3"/>
        <v>8.74631</v>
      </c>
      <c r="E28" s="19">
        <f t="shared" si="3"/>
        <v>7.72191</v>
      </c>
      <c r="F28" s="19">
        <f t="shared" si="3"/>
        <v>7.95067</v>
      </c>
      <c r="G28" s="19">
        <f t="shared" si="3"/>
        <v>7.79162</v>
      </c>
      <c r="H28" s="19">
        <f t="shared" si="3"/>
        <v>7.39034</v>
      </c>
      <c r="I28" s="19">
        <f t="shared" si="3"/>
        <v>6.93304</v>
      </c>
      <c r="J28" s="19">
        <f t="shared" si="3"/>
        <v>6.8285</v>
      </c>
      <c r="K28" s="19">
        <f t="shared" si="3"/>
        <v>6.72134</v>
      </c>
      <c r="L28" s="19">
        <f t="shared" si="3"/>
        <v>6.52274</v>
      </c>
      <c r="M28" s="19">
        <f t="shared" si="3"/>
        <v>6.3874</v>
      </c>
      <c r="N28" s="19">
        <f t="shared" si="3"/>
        <v>6.19</v>
      </c>
    </row>
    <row r="29" spans="1:14" s="28" customFormat="1" ht="10.5" customHeight="1">
      <c r="A29" s="30">
        <f t="shared" si="1"/>
        <v>0.0033</v>
      </c>
      <c r="B29" s="27"/>
      <c r="C29" s="26">
        <f t="shared" si="2"/>
        <v>14</v>
      </c>
      <c r="D29" s="19">
        <f t="shared" si="3"/>
        <v>8.74863</v>
      </c>
      <c r="E29" s="19">
        <f t="shared" si="3"/>
        <v>7.72396</v>
      </c>
      <c r="F29" s="19">
        <f t="shared" si="3"/>
        <v>7.95283</v>
      </c>
      <c r="G29" s="19">
        <f t="shared" si="3"/>
        <v>7.79374</v>
      </c>
      <c r="H29" s="19">
        <f t="shared" si="3"/>
        <v>7.39235</v>
      </c>
      <c r="I29" s="19">
        <f t="shared" si="3"/>
        <v>6.93492</v>
      </c>
      <c r="J29" s="19">
        <f t="shared" si="3"/>
        <v>6.83036</v>
      </c>
      <c r="K29" s="19">
        <f t="shared" si="3"/>
        <v>6.72316</v>
      </c>
      <c r="L29" s="19">
        <f t="shared" si="3"/>
        <v>6.52452</v>
      </c>
      <c r="M29" s="19">
        <f t="shared" si="3"/>
        <v>6.38914</v>
      </c>
      <c r="N29" s="19">
        <f t="shared" si="3"/>
        <v>6.19169</v>
      </c>
    </row>
    <row r="30" spans="1:14" s="28" customFormat="1" ht="10.5" customHeight="1">
      <c r="A30" s="30">
        <f t="shared" si="1"/>
        <v>0.0033</v>
      </c>
      <c r="B30" s="27"/>
      <c r="C30" s="21">
        <f t="shared" si="2"/>
        <v>15</v>
      </c>
      <c r="D30" s="22">
        <f t="shared" si="3"/>
        <v>8.75095</v>
      </c>
      <c r="E30" s="22">
        <f t="shared" si="3"/>
        <v>7.72601</v>
      </c>
      <c r="F30" s="22">
        <f t="shared" si="3"/>
        <v>7.95499</v>
      </c>
      <c r="G30" s="22">
        <f t="shared" si="3"/>
        <v>7.79586</v>
      </c>
      <c r="H30" s="22">
        <f t="shared" si="3"/>
        <v>7.39436</v>
      </c>
      <c r="I30" s="22">
        <f t="shared" si="3"/>
        <v>6.93681</v>
      </c>
      <c r="J30" s="22">
        <f t="shared" si="3"/>
        <v>6.83221</v>
      </c>
      <c r="K30" s="22">
        <f t="shared" si="3"/>
        <v>6.72499</v>
      </c>
      <c r="L30" s="22">
        <f t="shared" si="3"/>
        <v>6.52629</v>
      </c>
      <c r="M30" s="22">
        <f t="shared" si="3"/>
        <v>6.39087</v>
      </c>
      <c r="N30" s="22">
        <f t="shared" si="3"/>
        <v>6.19337</v>
      </c>
    </row>
    <row r="31" spans="1:14" s="28" customFormat="1" ht="10.5" customHeight="1">
      <c r="A31" s="30">
        <f t="shared" si="1"/>
        <v>0.0033</v>
      </c>
      <c r="C31" s="26">
        <f t="shared" si="2"/>
        <v>16</v>
      </c>
      <c r="D31" s="19">
        <f t="shared" si="3"/>
        <v>8.75327</v>
      </c>
      <c r="E31" s="19">
        <f t="shared" si="3"/>
        <v>7.72806</v>
      </c>
      <c r="F31" s="19">
        <f t="shared" si="3"/>
        <v>7.95716</v>
      </c>
      <c r="G31" s="19">
        <f t="shared" si="3"/>
        <v>7.79797</v>
      </c>
      <c r="H31" s="19">
        <f t="shared" si="3"/>
        <v>7.39636</v>
      </c>
      <c r="I31" s="19">
        <f t="shared" si="3"/>
        <v>6.93869</v>
      </c>
      <c r="J31" s="19">
        <f t="shared" si="3"/>
        <v>6.83407</v>
      </c>
      <c r="K31" s="19">
        <f t="shared" si="3"/>
        <v>6.72682</v>
      </c>
      <c r="L31" s="19">
        <f t="shared" si="3"/>
        <v>6.52806</v>
      </c>
      <c r="M31" s="19">
        <f t="shared" si="3"/>
        <v>6.39261</v>
      </c>
      <c r="N31" s="19">
        <f t="shared" si="3"/>
        <v>6.19505</v>
      </c>
    </row>
    <row r="32" spans="1:14" s="28" customFormat="1" ht="10.5" customHeight="1">
      <c r="A32" s="30">
        <f t="shared" si="1"/>
        <v>0.0033</v>
      </c>
      <c r="C32" s="26">
        <f t="shared" si="2"/>
        <v>17</v>
      </c>
      <c r="D32" s="19">
        <f t="shared" si="3"/>
        <v>8.75559</v>
      </c>
      <c r="E32" s="19">
        <f t="shared" si="3"/>
        <v>7.73011</v>
      </c>
      <c r="F32" s="19">
        <f t="shared" si="3"/>
        <v>7.95932</v>
      </c>
      <c r="G32" s="19">
        <f t="shared" si="3"/>
        <v>7.80009</v>
      </c>
      <c r="H32" s="19">
        <f t="shared" si="3"/>
        <v>7.39837</v>
      </c>
      <c r="I32" s="19">
        <f t="shared" si="3"/>
        <v>6.94058</v>
      </c>
      <c r="J32" s="19">
        <f t="shared" si="3"/>
        <v>6.83593</v>
      </c>
      <c r="K32" s="19">
        <f t="shared" si="3"/>
        <v>6.72865</v>
      </c>
      <c r="L32" s="19">
        <f t="shared" si="3"/>
        <v>6.52984</v>
      </c>
      <c r="M32" s="19">
        <f t="shared" si="3"/>
        <v>6.39435</v>
      </c>
      <c r="N32" s="19">
        <f t="shared" si="3"/>
        <v>6.19673</v>
      </c>
    </row>
    <row r="33" spans="1:14" s="28" customFormat="1" ht="10.5" customHeight="1">
      <c r="A33" s="30">
        <f t="shared" si="1"/>
        <v>0.0033</v>
      </c>
      <c r="C33" s="21">
        <f t="shared" si="2"/>
        <v>18</v>
      </c>
      <c r="D33" s="22">
        <f t="shared" si="3"/>
        <v>8.75791</v>
      </c>
      <c r="E33" s="22">
        <f t="shared" si="3"/>
        <v>7.73216</v>
      </c>
      <c r="F33" s="22">
        <f t="shared" si="3"/>
        <v>7.96148</v>
      </c>
      <c r="G33" s="22">
        <f t="shared" si="3"/>
        <v>7.80221</v>
      </c>
      <c r="H33" s="22">
        <f t="shared" si="3"/>
        <v>7.40038</v>
      </c>
      <c r="I33" s="22">
        <f t="shared" si="3"/>
        <v>6.94246</v>
      </c>
      <c r="J33" s="22">
        <f t="shared" si="3"/>
        <v>6.83778</v>
      </c>
      <c r="K33" s="22">
        <f t="shared" si="3"/>
        <v>6.73047</v>
      </c>
      <c r="L33" s="22">
        <f t="shared" si="3"/>
        <v>6.53161</v>
      </c>
      <c r="M33" s="22">
        <f t="shared" si="3"/>
        <v>6.39608</v>
      </c>
      <c r="N33" s="22">
        <f t="shared" si="3"/>
        <v>6.19842</v>
      </c>
    </row>
    <row r="34" spans="1:14" s="28" customFormat="1" ht="10.5" customHeight="1">
      <c r="A34" s="30">
        <f t="shared" si="1"/>
        <v>0.0033</v>
      </c>
      <c r="C34" s="26">
        <f t="shared" si="2"/>
        <v>19</v>
      </c>
      <c r="D34" s="19">
        <f t="shared" si="3"/>
        <v>8.76023</v>
      </c>
      <c r="E34" s="19">
        <f t="shared" si="3"/>
        <v>7.73421</v>
      </c>
      <c r="F34" s="19">
        <f t="shared" si="3"/>
        <v>7.96364</v>
      </c>
      <c r="G34" s="19">
        <f t="shared" si="3"/>
        <v>7.80433</v>
      </c>
      <c r="H34" s="19">
        <f t="shared" si="3"/>
        <v>7.4024</v>
      </c>
      <c r="I34" s="19">
        <f t="shared" si="3"/>
        <v>6.94435</v>
      </c>
      <c r="J34" s="19">
        <f t="shared" si="3"/>
        <v>6.83964</v>
      </c>
      <c r="K34" s="19">
        <f t="shared" si="3"/>
        <v>6.7323</v>
      </c>
      <c r="L34" s="19">
        <f t="shared" si="3"/>
        <v>6.53339</v>
      </c>
      <c r="M34" s="19">
        <f t="shared" si="3"/>
        <v>6.39782</v>
      </c>
      <c r="N34" s="19">
        <f t="shared" si="3"/>
        <v>6.2001</v>
      </c>
    </row>
    <row r="35" spans="1:14" s="28" customFormat="1" ht="10.5" customHeight="1">
      <c r="A35" s="30">
        <f t="shared" si="1"/>
        <v>0.0033</v>
      </c>
      <c r="C35" s="26">
        <f t="shared" si="2"/>
        <v>20</v>
      </c>
      <c r="D35" s="19">
        <f t="shared" si="3"/>
        <v>8.76255</v>
      </c>
      <c r="E35" s="19">
        <f t="shared" si="3"/>
        <v>7.73626</v>
      </c>
      <c r="F35" s="19">
        <f t="shared" si="3"/>
        <v>7.96581</v>
      </c>
      <c r="G35" s="19">
        <f t="shared" si="3"/>
        <v>7.80645</v>
      </c>
      <c r="H35" s="19">
        <f t="shared" si="3"/>
        <v>7.40441</v>
      </c>
      <c r="I35" s="19">
        <f t="shared" si="3"/>
        <v>6.94624</v>
      </c>
      <c r="J35" s="19">
        <f t="shared" si="3"/>
        <v>6.8415</v>
      </c>
      <c r="K35" s="19">
        <f t="shared" si="3"/>
        <v>6.73413</v>
      </c>
      <c r="L35" s="19">
        <f t="shared" si="3"/>
        <v>6.53516</v>
      </c>
      <c r="M35" s="19">
        <f t="shared" si="3"/>
        <v>6.39956</v>
      </c>
      <c r="N35" s="19">
        <f t="shared" si="3"/>
        <v>6.20179</v>
      </c>
    </row>
    <row r="36" spans="1:14" s="28" customFormat="1" ht="10.5" customHeight="1">
      <c r="A36" s="30">
        <f t="shared" si="1"/>
        <v>0.0033</v>
      </c>
      <c r="C36" s="21">
        <f t="shared" si="2"/>
        <v>21</v>
      </c>
      <c r="D36" s="22">
        <f aca="true" t="shared" si="4" ref="D36:N43">ROUND(100000*LVT/D$11*((1+D$12/100)^((DAYS360(D$6,$L$2)+$C36-1)/360)*((1+$A36)^(($C36-15)/30)))/100000,5)</f>
        <v>8.76488</v>
      </c>
      <c r="E36" s="22">
        <f t="shared" si="4"/>
        <v>7.73831</v>
      </c>
      <c r="F36" s="22">
        <f t="shared" si="4"/>
        <v>7.96797</v>
      </c>
      <c r="G36" s="22">
        <f t="shared" si="4"/>
        <v>7.80857</v>
      </c>
      <c r="H36" s="22">
        <f t="shared" si="4"/>
        <v>7.40642</v>
      </c>
      <c r="I36" s="22">
        <f t="shared" si="4"/>
        <v>6.94813</v>
      </c>
      <c r="J36" s="22">
        <f t="shared" si="4"/>
        <v>6.84336</v>
      </c>
      <c r="K36" s="22">
        <f t="shared" si="4"/>
        <v>6.73596</v>
      </c>
      <c r="L36" s="22">
        <f t="shared" si="4"/>
        <v>6.53694</v>
      </c>
      <c r="M36" s="22">
        <f t="shared" si="4"/>
        <v>6.4013</v>
      </c>
      <c r="N36" s="22">
        <f t="shared" si="4"/>
        <v>6.20347</v>
      </c>
    </row>
    <row r="37" spans="1:17" s="28" customFormat="1" ht="10.5" customHeight="1">
      <c r="A37" s="30">
        <f t="shared" si="1"/>
        <v>0.0033</v>
      </c>
      <c r="C37" s="26">
        <f t="shared" si="2"/>
        <v>22</v>
      </c>
      <c r="D37" s="19">
        <f t="shared" si="4"/>
        <v>8.7672</v>
      </c>
      <c r="E37" s="19">
        <f t="shared" si="4"/>
        <v>7.74036</v>
      </c>
      <c r="F37" s="19">
        <f t="shared" si="4"/>
        <v>7.97014</v>
      </c>
      <c r="G37" s="19">
        <f t="shared" si="4"/>
        <v>7.8107</v>
      </c>
      <c r="H37" s="19">
        <f t="shared" si="4"/>
        <v>7.40843</v>
      </c>
      <c r="I37" s="19">
        <f t="shared" si="4"/>
        <v>6.95001</v>
      </c>
      <c r="J37" s="19">
        <f t="shared" si="4"/>
        <v>6.84522</v>
      </c>
      <c r="K37" s="19">
        <f t="shared" si="4"/>
        <v>6.73779</v>
      </c>
      <c r="L37" s="19">
        <f t="shared" si="4"/>
        <v>6.53871</v>
      </c>
      <c r="M37" s="19">
        <f t="shared" si="4"/>
        <v>6.40304</v>
      </c>
      <c r="N37" s="19">
        <f t="shared" si="4"/>
        <v>6.20516</v>
      </c>
      <c r="P37" s="19"/>
      <c r="Q37" s="19"/>
    </row>
    <row r="38" spans="1:14" s="28" customFormat="1" ht="10.5" customHeight="1">
      <c r="A38" s="30">
        <f t="shared" si="1"/>
        <v>0.0033</v>
      </c>
      <c r="C38" s="26">
        <f t="shared" si="2"/>
        <v>23</v>
      </c>
      <c r="D38" s="19">
        <f t="shared" si="4"/>
        <v>8.76953</v>
      </c>
      <c r="E38" s="19">
        <f t="shared" si="4"/>
        <v>7.74241</v>
      </c>
      <c r="F38" s="19">
        <f t="shared" si="4"/>
        <v>7.9723</v>
      </c>
      <c r="G38" s="19">
        <f t="shared" si="4"/>
        <v>7.81282</v>
      </c>
      <c r="H38" s="19">
        <f t="shared" si="4"/>
        <v>7.41044</v>
      </c>
      <c r="I38" s="19">
        <f t="shared" si="4"/>
        <v>6.9519</v>
      </c>
      <c r="J38" s="19">
        <f t="shared" si="4"/>
        <v>6.84708</v>
      </c>
      <c r="K38" s="19">
        <f t="shared" si="4"/>
        <v>6.73962</v>
      </c>
      <c r="L38" s="19">
        <f t="shared" si="4"/>
        <v>6.54049</v>
      </c>
      <c r="M38" s="19">
        <f t="shared" si="4"/>
        <v>6.40478</v>
      </c>
      <c r="N38" s="19">
        <f t="shared" si="4"/>
        <v>6.20684</v>
      </c>
    </row>
    <row r="39" spans="1:14" s="28" customFormat="1" ht="10.5" customHeight="1">
      <c r="A39" s="30">
        <f t="shared" si="1"/>
        <v>0.0033</v>
      </c>
      <c r="C39" s="21">
        <f t="shared" si="2"/>
        <v>24</v>
      </c>
      <c r="D39" s="22">
        <f t="shared" si="4"/>
        <v>8.77185</v>
      </c>
      <c r="E39" s="22">
        <f t="shared" si="4"/>
        <v>7.74447</v>
      </c>
      <c r="F39" s="22">
        <f t="shared" si="4"/>
        <v>7.97447</v>
      </c>
      <c r="G39" s="22">
        <f t="shared" si="4"/>
        <v>7.81494</v>
      </c>
      <c r="H39" s="22">
        <f t="shared" si="4"/>
        <v>7.41246</v>
      </c>
      <c r="I39" s="22">
        <f t="shared" si="4"/>
        <v>6.95379</v>
      </c>
      <c r="J39" s="22">
        <f t="shared" si="4"/>
        <v>6.84894</v>
      </c>
      <c r="K39" s="22">
        <f t="shared" si="4"/>
        <v>6.74145</v>
      </c>
      <c r="L39" s="22">
        <f t="shared" si="4"/>
        <v>6.54227</v>
      </c>
      <c r="M39" s="22">
        <f t="shared" si="4"/>
        <v>6.40652</v>
      </c>
      <c r="N39" s="22">
        <f t="shared" si="4"/>
        <v>6.20853</v>
      </c>
    </row>
    <row r="40" spans="1:14" s="28" customFormat="1" ht="10.5" customHeight="1">
      <c r="A40" s="30">
        <f t="shared" si="1"/>
        <v>0.0033</v>
      </c>
      <c r="C40" s="26">
        <f t="shared" si="2"/>
        <v>25</v>
      </c>
      <c r="D40" s="19">
        <f t="shared" si="4"/>
        <v>8.77418</v>
      </c>
      <c r="E40" s="19">
        <f t="shared" si="4"/>
        <v>7.74652</v>
      </c>
      <c r="F40" s="19">
        <f t="shared" si="4"/>
        <v>7.97664</v>
      </c>
      <c r="G40" s="19">
        <f t="shared" si="4"/>
        <v>7.81706</v>
      </c>
      <c r="H40" s="19">
        <f t="shared" si="4"/>
        <v>7.41447</v>
      </c>
      <c r="I40" s="19">
        <f t="shared" si="4"/>
        <v>6.95568</v>
      </c>
      <c r="J40" s="19">
        <f t="shared" si="4"/>
        <v>6.8508</v>
      </c>
      <c r="K40" s="19">
        <f t="shared" si="4"/>
        <v>6.74329</v>
      </c>
      <c r="L40" s="19">
        <f t="shared" si="4"/>
        <v>6.54404</v>
      </c>
      <c r="M40" s="19">
        <f t="shared" si="4"/>
        <v>6.40826</v>
      </c>
      <c r="N40" s="19">
        <f t="shared" si="4"/>
        <v>6.21022</v>
      </c>
    </row>
    <row r="41" spans="1:14" s="28" customFormat="1" ht="10.5" customHeight="1">
      <c r="A41" s="30">
        <f t="shared" si="1"/>
        <v>0.0033</v>
      </c>
      <c r="C41" s="26">
        <f t="shared" si="2"/>
        <v>26</v>
      </c>
      <c r="D41" s="19">
        <f t="shared" si="4"/>
        <v>8.7765</v>
      </c>
      <c r="E41" s="19">
        <f t="shared" si="4"/>
        <v>7.74857</v>
      </c>
      <c r="F41" s="19">
        <f t="shared" si="4"/>
        <v>7.9788</v>
      </c>
      <c r="G41" s="19">
        <f t="shared" si="4"/>
        <v>7.81919</v>
      </c>
      <c r="H41" s="19">
        <f t="shared" si="4"/>
        <v>7.41649</v>
      </c>
      <c r="I41" s="19">
        <f t="shared" si="4"/>
        <v>6.95757</v>
      </c>
      <c r="J41" s="19">
        <f t="shared" si="4"/>
        <v>6.85266</v>
      </c>
      <c r="K41" s="19">
        <f t="shared" si="4"/>
        <v>6.74512</v>
      </c>
      <c r="L41" s="19">
        <f t="shared" si="4"/>
        <v>6.54582</v>
      </c>
      <c r="M41" s="19">
        <f t="shared" si="4"/>
        <v>6.41</v>
      </c>
      <c r="N41" s="19">
        <f t="shared" si="4"/>
        <v>6.2119</v>
      </c>
    </row>
    <row r="42" spans="1:14" s="28" customFormat="1" ht="10.5" customHeight="1">
      <c r="A42" s="30">
        <f t="shared" si="1"/>
        <v>0.0033</v>
      </c>
      <c r="C42" s="21">
        <f t="shared" si="2"/>
        <v>27</v>
      </c>
      <c r="D42" s="22">
        <f t="shared" si="4"/>
        <v>8.77883</v>
      </c>
      <c r="E42" s="22">
        <f t="shared" si="4"/>
        <v>7.75063</v>
      </c>
      <c r="F42" s="22">
        <f t="shared" si="4"/>
        <v>7.98097</v>
      </c>
      <c r="G42" s="22">
        <f t="shared" si="4"/>
        <v>7.82131</v>
      </c>
      <c r="H42" s="22">
        <f t="shared" si="4"/>
        <v>7.4185</v>
      </c>
      <c r="I42" s="22">
        <f t="shared" si="4"/>
        <v>6.95946</v>
      </c>
      <c r="J42" s="22">
        <f t="shared" si="4"/>
        <v>6.85452</v>
      </c>
      <c r="K42" s="22">
        <f t="shared" si="4"/>
        <v>6.74695</v>
      </c>
      <c r="L42" s="22">
        <f t="shared" si="4"/>
        <v>6.5476</v>
      </c>
      <c r="M42" s="22">
        <f t="shared" si="4"/>
        <v>6.41174</v>
      </c>
      <c r="N42" s="22">
        <f t="shared" si="4"/>
        <v>6.21359</v>
      </c>
    </row>
    <row r="43" spans="1:14" s="28" customFormat="1" ht="10.5" customHeight="1">
      <c r="A43" s="30">
        <f t="shared" si="1"/>
        <v>0.0033</v>
      </c>
      <c r="C43" s="26">
        <f t="shared" si="2"/>
        <v>28</v>
      </c>
      <c r="D43" s="19">
        <f t="shared" si="4"/>
        <v>8.78116</v>
      </c>
      <c r="E43" s="19">
        <f t="shared" si="4"/>
        <v>7.75268</v>
      </c>
      <c r="F43" s="19">
        <f t="shared" si="4"/>
        <v>7.98314</v>
      </c>
      <c r="G43" s="19">
        <f t="shared" si="4"/>
        <v>7.82344</v>
      </c>
      <c r="H43" s="19">
        <f t="shared" si="4"/>
        <v>7.42052</v>
      </c>
      <c r="I43" s="19">
        <f t="shared" si="4"/>
        <v>6.96135</v>
      </c>
      <c r="J43" s="19">
        <f t="shared" si="4"/>
        <v>6.85639</v>
      </c>
      <c r="K43" s="19">
        <f t="shared" si="4"/>
        <v>6.74878</v>
      </c>
      <c r="L43" s="19">
        <f t="shared" si="4"/>
        <v>6.54938</v>
      </c>
      <c r="M43" s="19">
        <f t="shared" si="4"/>
        <v>6.41348</v>
      </c>
      <c r="N43" s="19">
        <f t="shared" si="4"/>
        <v>6.21528</v>
      </c>
    </row>
    <row r="44" spans="1:13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ht="7.5" customHeight="1">
      <c r="A47" s="31"/>
    </row>
    <row r="48" spans="1:19" ht="10.5" customHeight="1">
      <c r="A48" s="31"/>
      <c r="B48" s="1" t="s">
        <v>15</v>
      </c>
      <c r="C48" s="1">
        <f>'[1]Forsendur'!C3</f>
        <v>7217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0.5" customHeight="1">
      <c r="A49" s="31"/>
      <c r="C49" s="34">
        <f>'[1]Forsendur'!C4</f>
        <v>365.5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0.5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0.5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3" ht="10.5" customHeight="1">
      <c r="A52" s="31"/>
      <c r="B52" s="1" t="s">
        <v>20</v>
      </c>
      <c r="C52" s="13">
        <f>'[1]Forsendur'!C7</f>
        <v>0.0033</v>
      </c>
    </row>
    <row r="53" spans="1:14" ht="10.5" customHeight="1">
      <c r="A53" s="31"/>
      <c r="B53" s="1" t="str">
        <f>B14</f>
        <v>Hækkun vísitölu</v>
      </c>
      <c r="C53" s="13">
        <f>Verdb_raun</f>
        <v>0.0033</v>
      </c>
      <c r="H53" s="32"/>
      <c r="K53" s="32"/>
      <c r="M53" s="32"/>
      <c r="N53" s="32"/>
    </row>
    <row r="54" ht="3.75" customHeight="1">
      <c r="A54" s="31"/>
    </row>
    <row r="55" spans="1:14" ht="10.5" customHeight="1">
      <c r="A55" s="17">
        <f aca="true" t="shared" si="5" ref="A55:A82">IF(Dags_visit_naest&gt;C55,verdbspa,Verdb_raun)</f>
        <v>0.0033</v>
      </c>
      <c r="B55" s="18" t="str">
        <f>B16</f>
        <v>Dagsetning...</v>
      </c>
      <c r="C55" s="20">
        <v>1</v>
      </c>
      <c r="D55" s="19">
        <f aca="true" t="shared" si="6" ref="D55:J64">ROUND(100000*LVT/D$50*((1+D$51/100)^((DAYS360(D$45,$L$2)+$C55-1)/360)*((1+$A55)^(($C55-15)/30)))/100000,5)</f>
        <v>5.99811</v>
      </c>
      <c r="E55" s="19">
        <f t="shared" si="6"/>
        <v>4.99763</v>
      </c>
      <c r="F55" s="19">
        <f t="shared" si="6"/>
        <v>4.73573</v>
      </c>
      <c r="G55" s="19">
        <f t="shared" si="6"/>
        <v>4.65747</v>
      </c>
      <c r="H55" s="19">
        <f t="shared" si="6"/>
        <v>4.57233</v>
      </c>
      <c r="I55" s="19">
        <f t="shared" si="6"/>
        <v>4.55063</v>
      </c>
      <c r="J55" s="19">
        <f>ROUND(100000*LVT/J$50*((1+J$51/100)^((DAYS360(J$45,$L$2)+$C55-1)/360)*((1+$A55)^(($C55-15)/30)))/100000,5)</f>
        <v>4.46489</v>
      </c>
      <c r="K55" s="19">
        <f aca="true" t="shared" si="7" ref="K55:N82">ROUND(100000*NVT/K$50*((1+K$51/100)^((DAYS360(K$45,$L$2)+$C55-1)/360)*((1+$A55)^(($C55-15)/30)))/100000,5)</f>
        <v>4.36237</v>
      </c>
      <c r="L55" s="19">
        <f t="shared" si="7"/>
        <v>4.19467</v>
      </c>
      <c r="M55" s="19">
        <f t="shared" si="7"/>
        <v>3.67928</v>
      </c>
      <c r="N55" s="19">
        <f t="shared" si="7"/>
        <v>2.83498</v>
      </c>
    </row>
    <row r="56" spans="1:14" ht="10.5" customHeight="1">
      <c r="A56" s="17">
        <f t="shared" si="5"/>
        <v>0.0033</v>
      </c>
      <c r="B56" s="32"/>
      <c r="C56" s="20">
        <f aca="true" t="shared" si="8" ref="C56:C82">C55+1</f>
        <v>2</v>
      </c>
      <c r="D56" s="19">
        <f t="shared" si="6"/>
        <v>5.99974</v>
      </c>
      <c r="E56" s="19">
        <f t="shared" si="6"/>
        <v>4.99885</v>
      </c>
      <c r="F56" s="19">
        <f t="shared" si="6"/>
        <v>4.73687</v>
      </c>
      <c r="G56" s="19">
        <f t="shared" si="6"/>
        <v>4.65858</v>
      </c>
      <c r="H56" s="19">
        <f t="shared" si="6"/>
        <v>4.57342</v>
      </c>
      <c r="I56" s="19">
        <f t="shared" si="6"/>
        <v>4.55172</v>
      </c>
      <c r="J56" s="19">
        <f t="shared" si="6"/>
        <v>4.46596</v>
      </c>
      <c r="K56" s="19">
        <f t="shared" si="7"/>
        <v>4.36341</v>
      </c>
      <c r="L56" s="19">
        <f t="shared" si="7"/>
        <v>4.19568</v>
      </c>
      <c r="M56" s="19">
        <f t="shared" si="7"/>
        <v>3.68016</v>
      </c>
      <c r="N56" s="19">
        <f t="shared" si="7"/>
        <v>2.83565</v>
      </c>
    </row>
    <row r="57" spans="1:14" ht="10.5" customHeight="1">
      <c r="A57" s="17">
        <f t="shared" si="5"/>
        <v>0.0033</v>
      </c>
      <c r="B57" s="32"/>
      <c r="C57" s="21">
        <f t="shared" si="8"/>
        <v>3</v>
      </c>
      <c r="D57" s="22">
        <f t="shared" si="6"/>
        <v>6.00137</v>
      </c>
      <c r="E57" s="22">
        <f t="shared" si="6"/>
        <v>5.00008</v>
      </c>
      <c r="F57" s="22">
        <f t="shared" si="6"/>
        <v>4.738</v>
      </c>
      <c r="G57" s="22">
        <f t="shared" si="6"/>
        <v>4.65969</v>
      </c>
      <c r="H57" s="22">
        <f t="shared" si="6"/>
        <v>4.57451</v>
      </c>
      <c r="I57" s="22">
        <f t="shared" si="6"/>
        <v>4.5528</v>
      </c>
      <c r="J57" s="22">
        <f t="shared" si="6"/>
        <v>4.46703</v>
      </c>
      <c r="K57" s="22">
        <f t="shared" si="7"/>
        <v>4.36445</v>
      </c>
      <c r="L57" s="22">
        <f t="shared" si="7"/>
        <v>4.19668</v>
      </c>
      <c r="M57" s="22">
        <f t="shared" si="7"/>
        <v>3.68104</v>
      </c>
      <c r="N57" s="22">
        <f t="shared" si="7"/>
        <v>2.83633</v>
      </c>
    </row>
    <row r="58" spans="1:14" ht="10.5" customHeight="1">
      <c r="A58" s="17">
        <f t="shared" si="5"/>
        <v>0.0033</v>
      </c>
      <c r="B58" s="32"/>
      <c r="C58" s="20">
        <f t="shared" si="8"/>
        <v>4</v>
      </c>
      <c r="D58" s="19">
        <f t="shared" si="6"/>
        <v>6.003</v>
      </c>
      <c r="E58" s="19">
        <f t="shared" si="6"/>
        <v>5.00131</v>
      </c>
      <c r="F58" s="19">
        <f t="shared" si="6"/>
        <v>4.73913</v>
      </c>
      <c r="G58" s="19">
        <f t="shared" si="6"/>
        <v>4.66081</v>
      </c>
      <c r="H58" s="19">
        <f t="shared" si="6"/>
        <v>4.5756</v>
      </c>
      <c r="I58" s="19">
        <f t="shared" si="6"/>
        <v>4.55389</v>
      </c>
      <c r="J58" s="19">
        <f t="shared" si="6"/>
        <v>4.46809</v>
      </c>
      <c r="K58" s="19">
        <f t="shared" si="7"/>
        <v>4.36549</v>
      </c>
      <c r="L58" s="19">
        <f t="shared" si="7"/>
        <v>4.19768</v>
      </c>
      <c r="M58" s="19">
        <f t="shared" si="7"/>
        <v>3.68192</v>
      </c>
      <c r="N58" s="19">
        <f t="shared" si="7"/>
        <v>2.83701</v>
      </c>
    </row>
    <row r="59" spans="1:14" ht="10.5" customHeight="1">
      <c r="A59" s="17">
        <f t="shared" si="5"/>
        <v>0.0033</v>
      </c>
      <c r="B59" s="32"/>
      <c r="C59" s="20">
        <f t="shared" si="8"/>
        <v>5</v>
      </c>
      <c r="D59" s="19">
        <f t="shared" si="6"/>
        <v>6.00463</v>
      </c>
      <c r="E59" s="19">
        <f t="shared" si="6"/>
        <v>5.00254</v>
      </c>
      <c r="F59" s="19">
        <f t="shared" si="6"/>
        <v>4.74026</v>
      </c>
      <c r="G59" s="19">
        <f t="shared" si="6"/>
        <v>4.66192</v>
      </c>
      <c r="H59" s="19">
        <f t="shared" si="6"/>
        <v>4.5767</v>
      </c>
      <c r="I59" s="19">
        <f t="shared" si="6"/>
        <v>4.55498</v>
      </c>
      <c r="J59" s="19">
        <f t="shared" si="6"/>
        <v>4.46916</v>
      </c>
      <c r="K59" s="19">
        <f t="shared" si="7"/>
        <v>4.36653</v>
      </c>
      <c r="L59" s="19">
        <f t="shared" si="7"/>
        <v>4.19868</v>
      </c>
      <c r="M59" s="19">
        <f t="shared" si="7"/>
        <v>3.6828</v>
      </c>
      <c r="N59" s="19">
        <f t="shared" si="7"/>
        <v>2.83768</v>
      </c>
    </row>
    <row r="60" spans="1:14" ht="10.5" customHeight="1">
      <c r="A60" s="17">
        <f t="shared" si="5"/>
        <v>0.0033</v>
      </c>
      <c r="B60" s="32"/>
      <c r="C60" s="21">
        <f t="shared" si="8"/>
        <v>6</v>
      </c>
      <c r="D60" s="22">
        <f t="shared" si="6"/>
        <v>6.00626</v>
      </c>
      <c r="E60" s="22">
        <f t="shared" si="6"/>
        <v>5.00376</v>
      </c>
      <c r="F60" s="22">
        <f t="shared" si="6"/>
        <v>4.74139</v>
      </c>
      <c r="G60" s="22">
        <f t="shared" si="6"/>
        <v>4.66303</v>
      </c>
      <c r="H60" s="22">
        <f t="shared" si="6"/>
        <v>4.57779</v>
      </c>
      <c r="I60" s="22">
        <f t="shared" si="6"/>
        <v>4.55606</v>
      </c>
      <c r="J60" s="22">
        <f t="shared" si="6"/>
        <v>4.47023</v>
      </c>
      <c r="K60" s="22">
        <f t="shared" si="7"/>
        <v>4.36758</v>
      </c>
      <c r="L60" s="22">
        <f t="shared" si="7"/>
        <v>4.19968</v>
      </c>
      <c r="M60" s="22">
        <f t="shared" si="7"/>
        <v>3.68367</v>
      </c>
      <c r="N60" s="22">
        <f t="shared" si="7"/>
        <v>2.83836</v>
      </c>
    </row>
    <row r="61" spans="1:14" ht="10.5" customHeight="1">
      <c r="A61" s="17">
        <f t="shared" si="5"/>
        <v>0.0033</v>
      </c>
      <c r="B61" s="32"/>
      <c r="C61" s="20">
        <f t="shared" si="8"/>
        <v>7</v>
      </c>
      <c r="D61" s="19">
        <f t="shared" si="6"/>
        <v>6.0079</v>
      </c>
      <c r="E61" s="19">
        <f t="shared" si="6"/>
        <v>5.00499</v>
      </c>
      <c r="F61" s="19">
        <f t="shared" si="6"/>
        <v>4.74252</v>
      </c>
      <c r="G61" s="19">
        <f t="shared" si="6"/>
        <v>4.66415</v>
      </c>
      <c r="H61" s="19">
        <f t="shared" si="6"/>
        <v>4.57888</v>
      </c>
      <c r="I61" s="19">
        <f t="shared" si="6"/>
        <v>4.55715</v>
      </c>
      <c r="J61" s="19">
        <f t="shared" si="6"/>
        <v>4.47129</v>
      </c>
      <c r="K61" s="19">
        <f t="shared" si="7"/>
        <v>4.36862</v>
      </c>
      <c r="L61" s="19">
        <f t="shared" si="7"/>
        <v>4.20069</v>
      </c>
      <c r="M61" s="19">
        <f t="shared" si="7"/>
        <v>3.68455</v>
      </c>
      <c r="N61" s="19">
        <f t="shared" si="7"/>
        <v>2.83904</v>
      </c>
    </row>
    <row r="62" spans="1:14" ht="10.5" customHeight="1">
      <c r="A62" s="17">
        <f t="shared" si="5"/>
        <v>0.0033</v>
      </c>
      <c r="B62" s="32"/>
      <c r="C62" s="20">
        <f t="shared" si="8"/>
        <v>8</v>
      </c>
      <c r="D62" s="19">
        <f t="shared" si="6"/>
        <v>6.00953</v>
      </c>
      <c r="E62" s="19">
        <f t="shared" si="6"/>
        <v>5.00622</v>
      </c>
      <c r="F62" s="19">
        <f t="shared" si="6"/>
        <v>4.74366</v>
      </c>
      <c r="G62" s="19">
        <f t="shared" si="6"/>
        <v>4.66526</v>
      </c>
      <c r="H62" s="19">
        <f t="shared" si="6"/>
        <v>4.57997</v>
      </c>
      <c r="I62" s="19">
        <f t="shared" si="6"/>
        <v>4.55824</v>
      </c>
      <c r="J62" s="19">
        <f t="shared" si="6"/>
        <v>4.47236</v>
      </c>
      <c r="K62" s="19">
        <f t="shared" si="7"/>
        <v>4.36966</v>
      </c>
      <c r="L62" s="19">
        <f t="shared" si="7"/>
        <v>4.20169</v>
      </c>
      <c r="M62" s="19">
        <f t="shared" si="7"/>
        <v>3.68543</v>
      </c>
      <c r="N62" s="19">
        <f t="shared" si="7"/>
        <v>2.83972</v>
      </c>
    </row>
    <row r="63" spans="1:14" s="25" customFormat="1" ht="10.5" customHeight="1">
      <c r="A63" s="17">
        <f t="shared" si="5"/>
        <v>0.0033</v>
      </c>
      <c r="B63" s="35"/>
      <c r="C63" s="21">
        <f t="shared" si="8"/>
        <v>9</v>
      </c>
      <c r="D63" s="22">
        <f t="shared" si="6"/>
        <v>6.01116</v>
      </c>
      <c r="E63" s="22">
        <f t="shared" si="6"/>
        <v>5.00745</v>
      </c>
      <c r="F63" s="22">
        <f t="shared" si="6"/>
        <v>4.74479</v>
      </c>
      <c r="G63" s="22">
        <f t="shared" si="6"/>
        <v>4.66637</v>
      </c>
      <c r="H63" s="22">
        <f t="shared" si="6"/>
        <v>4.58107</v>
      </c>
      <c r="I63" s="22">
        <f t="shared" si="6"/>
        <v>4.55933</v>
      </c>
      <c r="J63" s="22">
        <f t="shared" si="6"/>
        <v>4.47343</v>
      </c>
      <c r="K63" s="22">
        <f t="shared" si="7"/>
        <v>4.3707</v>
      </c>
      <c r="L63" s="22">
        <f t="shared" si="7"/>
        <v>4.20269</v>
      </c>
      <c r="M63" s="22">
        <f t="shared" si="7"/>
        <v>3.68631</v>
      </c>
      <c r="N63" s="22">
        <f t="shared" si="7"/>
        <v>2.84039</v>
      </c>
    </row>
    <row r="64" spans="1:14" s="25" customFormat="1" ht="10.5" customHeight="1">
      <c r="A64" s="17">
        <f t="shared" si="5"/>
        <v>0.0033</v>
      </c>
      <c r="B64" s="35"/>
      <c r="C64" s="24">
        <f t="shared" si="8"/>
        <v>10</v>
      </c>
      <c r="D64" s="19">
        <f t="shared" si="6"/>
        <v>6.01279</v>
      </c>
      <c r="E64" s="19">
        <f t="shared" si="6"/>
        <v>5.00868</v>
      </c>
      <c r="F64" s="19">
        <f t="shared" si="6"/>
        <v>4.74592</v>
      </c>
      <c r="G64" s="19">
        <f t="shared" si="6"/>
        <v>4.66749</v>
      </c>
      <c r="H64" s="19">
        <f t="shared" si="6"/>
        <v>4.58216</v>
      </c>
      <c r="I64" s="19">
        <f t="shared" si="6"/>
        <v>4.56042</v>
      </c>
      <c r="J64" s="19">
        <f t="shared" si="6"/>
        <v>4.4745</v>
      </c>
      <c r="K64" s="19">
        <f t="shared" si="7"/>
        <v>4.37175</v>
      </c>
      <c r="L64" s="19">
        <f t="shared" si="7"/>
        <v>4.2037</v>
      </c>
      <c r="M64" s="19">
        <f t="shared" si="7"/>
        <v>3.68719</v>
      </c>
      <c r="N64" s="19">
        <f t="shared" si="7"/>
        <v>2.84107</v>
      </c>
    </row>
    <row r="65" spans="1:14" s="28" customFormat="1" ht="10.5" customHeight="1">
      <c r="A65" s="29">
        <f t="shared" si="5"/>
        <v>0.0033</v>
      </c>
      <c r="B65" s="36"/>
      <c r="C65" s="24">
        <f t="shared" si="8"/>
        <v>11</v>
      </c>
      <c r="D65" s="19">
        <f aca="true" t="shared" si="9" ref="D65:J74">ROUND(100000*LVT/D$50*((1+D$51/100)^((DAYS360(D$45,$L$2)+$C65-1)/360)*((1+$A65)^(($C65-15)/30)))/100000,5)</f>
        <v>6.01443</v>
      </c>
      <c r="E65" s="19">
        <f t="shared" si="9"/>
        <v>5.0099</v>
      </c>
      <c r="F65" s="19">
        <f t="shared" si="9"/>
        <v>4.74705</v>
      </c>
      <c r="G65" s="19">
        <f t="shared" si="9"/>
        <v>4.6686</v>
      </c>
      <c r="H65" s="19">
        <f t="shared" si="9"/>
        <v>4.58326</v>
      </c>
      <c r="I65" s="19">
        <f t="shared" si="9"/>
        <v>4.56151</v>
      </c>
      <c r="J65" s="19">
        <f t="shared" si="9"/>
        <v>4.47556</v>
      </c>
      <c r="K65" s="19">
        <f t="shared" si="7"/>
        <v>4.37279</v>
      </c>
      <c r="L65" s="19">
        <f t="shared" si="7"/>
        <v>4.2047</v>
      </c>
      <c r="M65" s="19">
        <f t="shared" si="7"/>
        <v>3.68807</v>
      </c>
      <c r="N65" s="19">
        <f t="shared" si="7"/>
        <v>2.84175</v>
      </c>
    </row>
    <row r="66" spans="1:14" s="28" customFormat="1" ht="10.5" customHeight="1">
      <c r="A66" s="29">
        <f t="shared" si="5"/>
        <v>0.0033</v>
      </c>
      <c r="B66" s="36"/>
      <c r="C66" s="21">
        <f t="shared" si="8"/>
        <v>12</v>
      </c>
      <c r="D66" s="22">
        <f t="shared" si="9"/>
        <v>6.01606</v>
      </c>
      <c r="E66" s="22">
        <f t="shared" si="9"/>
        <v>5.01113</v>
      </c>
      <c r="F66" s="22">
        <f t="shared" si="9"/>
        <v>4.74819</v>
      </c>
      <c r="G66" s="22">
        <f t="shared" si="9"/>
        <v>4.66972</v>
      </c>
      <c r="H66" s="22">
        <f t="shared" si="9"/>
        <v>4.58435</v>
      </c>
      <c r="I66" s="22">
        <f t="shared" si="9"/>
        <v>4.56259</v>
      </c>
      <c r="J66" s="22">
        <f t="shared" si="9"/>
        <v>4.47663</v>
      </c>
      <c r="K66" s="22">
        <f t="shared" si="7"/>
        <v>4.37384</v>
      </c>
      <c r="L66" s="22">
        <f t="shared" si="7"/>
        <v>4.2057</v>
      </c>
      <c r="M66" s="22">
        <f t="shared" si="7"/>
        <v>3.68895</v>
      </c>
      <c r="N66" s="22">
        <f t="shared" si="7"/>
        <v>2.84243</v>
      </c>
    </row>
    <row r="67" spans="1:14" s="28" customFormat="1" ht="10.5" customHeight="1">
      <c r="A67" s="29">
        <f t="shared" si="5"/>
        <v>0.0033</v>
      </c>
      <c r="B67" s="36"/>
      <c r="C67" s="24">
        <f t="shared" si="8"/>
        <v>13</v>
      </c>
      <c r="D67" s="19">
        <f t="shared" si="9"/>
        <v>6.0177</v>
      </c>
      <c r="E67" s="19">
        <f t="shared" si="9"/>
        <v>5.01236</v>
      </c>
      <c r="F67" s="19">
        <f t="shared" si="9"/>
        <v>4.74932</v>
      </c>
      <c r="G67" s="19">
        <f t="shared" si="9"/>
        <v>4.67083</v>
      </c>
      <c r="H67" s="19">
        <f t="shared" si="9"/>
        <v>4.58544</v>
      </c>
      <c r="I67" s="19">
        <f t="shared" si="9"/>
        <v>4.56368</v>
      </c>
      <c r="J67" s="19">
        <f t="shared" si="9"/>
        <v>4.4777</v>
      </c>
      <c r="K67" s="19">
        <f t="shared" si="7"/>
        <v>4.37488</v>
      </c>
      <c r="L67" s="19">
        <f t="shared" si="7"/>
        <v>4.20671</v>
      </c>
      <c r="M67" s="19">
        <f t="shared" si="7"/>
        <v>3.68984</v>
      </c>
      <c r="N67" s="19">
        <f t="shared" si="7"/>
        <v>2.84311</v>
      </c>
    </row>
    <row r="68" spans="1:14" s="28" customFormat="1" ht="10.5" customHeight="1">
      <c r="A68" s="30">
        <f t="shared" si="5"/>
        <v>0.0033</v>
      </c>
      <c r="B68" s="36"/>
      <c r="C68" s="24">
        <f t="shared" si="8"/>
        <v>14</v>
      </c>
      <c r="D68" s="19">
        <f t="shared" si="9"/>
        <v>6.01933</v>
      </c>
      <c r="E68" s="19">
        <f t="shared" si="9"/>
        <v>5.01359</v>
      </c>
      <c r="F68" s="19">
        <f t="shared" si="9"/>
        <v>4.75045</v>
      </c>
      <c r="G68" s="19">
        <f t="shared" si="9"/>
        <v>4.67195</v>
      </c>
      <c r="H68" s="19">
        <f t="shared" si="9"/>
        <v>4.58654</v>
      </c>
      <c r="I68" s="19">
        <f t="shared" si="9"/>
        <v>4.56477</v>
      </c>
      <c r="J68" s="19">
        <f t="shared" si="9"/>
        <v>4.47877</v>
      </c>
      <c r="K68" s="19">
        <f t="shared" si="7"/>
        <v>4.37592</v>
      </c>
      <c r="L68" s="19">
        <f t="shared" si="7"/>
        <v>4.20771</v>
      </c>
      <c r="M68" s="19">
        <f t="shared" si="7"/>
        <v>3.69072</v>
      </c>
      <c r="N68" s="19">
        <f t="shared" si="7"/>
        <v>2.84379</v>
      </c>
    </row>
    <row r="69" spans="1:14" s="28" customFormat="1" ht="10.5" customHeight="1">
      <c r="A69" s="30">
        <f t="shared" si="5"/>
        <v>0.0033</v>
      </c>
      <c r="B69" s="36"/>
      <c r="C69" s="21">
        <f t="shared" si="8"/>
        <v>15</v>
      </c>
      <c r="D69" s="22">
        <f t="shared" si="9"/>
        <v>6.02097</v>
      </c>
      <c r="E69" s="22">
        <f t="shared" si="9"/>
        <v>5.01482</v>
      </c>
      <c r="F69" s="22">
        <f t="shared" si="9"/>
        <v>4.75159</v>
      </c>
      <c r="G69" s="22">
        <f t="shared" si="9"/>
        <v>4.67306</v>
      </c>
      <c r="H69" s="22">
        <f t="shared" si="9"/>
        <v>4.58763</v>
      </c>
      <c r="I69" s="22">
        <f t="shared" si="9"/>
        <v>4.56586</v>
      </c>
      <c r="J69" s="22">
        <f t="shared" si="9"/>
        <v>4.47984</v>
      </c>
      <c r="K69" s="22">
        <f t="shared" si="7"/>
        <v>4.37697</v>
      </c>
      <c r="L69" s="22">
        <f t="shared" si="7"/>
        <v>4.20872</v>
      </c>
      <c r="M69" s="22">
        <f t="shared" si="7"/>
        <v>3.6916</v>
      </c>
      <c r="N69" s="22">
        <f t="shared" si="7"/>
        <v>2.84447</v>
      </c>
    </row>
    <row r="70" spans="1:14" s="28" customFormat="1" ht="10.5" customHeight="1">
      <c r="A70" s="30">
        <f t="shared" si="5"/>
        <v>0.0033</v>
      </c>
      <c r="B70" s="36"/>
      <c r="C70" s="24">
        <f>C69+1</f>
        <v>16</v>
      </c>
      <c r="D70" s="19">
        <f t="shared" si="9"/>
        <v>6.0226</v>
      </c>
      <c r="E70" s="19">
        <f t="shared" si="9"/>
        <v>5.01605</v>
      </c>
      <c r="F70" s="19">
        <f t="shared" si="9"/>
        <v>4.75272</v>
      </c>
      <c r="G70" s="19">
        <f t="shared" si="9"/>
        <v>4.67418</v>
      </c>
      <c r="H70" s="19">
        <f t="shared" si="9"/>
        <v>4.58873</v>
      </c>
      <c r="I70" s="19">
        <f t="shared" si="9"/>
        <v>4.56695</v>
      </c>
      <c r="J70" s="19">
        <f t="shared" si="9"/>
        <v>4.48091</v>
      </c>
      <c r="K70" s="19">
        <f t="shared" si="7"/>
        <v>4.37801</v>
      </c>
      <c r="L70" s="19">
        <f t="shared" si="7"/>
        <v>4.20972</v>
      </c>
      <c r="M70" s="19">
        <f t="shared" si="7"/>
        <v>3.69248</v>
      </c>
      <c r="N70" s="19">
        <f t="shared" si="7"/>
        <v>2.84515</v>
      </c>
    </row>
    <row r="71" spans="1:14" s="28" customFormat="1" ht="10.5" customHeight="1">
      <c r="A71" s="30">
        <f t="shared" si="5"/>
        <v>0.0033</v>
      </c>
      <c r="B71" s="36"/>
      <c r="C71" s="24">
        <f t="shared" si="8"/>
        <v>17</v>
      </c>
      <c r="D71" s="19">
        <f t="shared" si="9"/>
        <v>6.02424</v>
      </c>
      <c r="E71" s="19">
        <f t="shared" si="9"/>
        <v>5.01729</v>
      </c>
      <c r="F71" s="19">
        <f t="shared" si="9"/>
        <v>4.75386</v>
      </c>
      <c r="G71" s="19">
        <f t="shared" si="9"/>
        <v>4.67529</v>
      </c>
      <c r="H71" s="19">
        <f t="shared" si="9"/>
        <v>4.58983</v>
      </c>
      <c r="I71" s="19">
        <f t="shared" si="9"/>
        <v>4.56804</v>
      </c>
      <c r="J71" s="19">
        <f t="shared" si="9"/>
        <v>4.48198</v>
      </c>
      <c r="K71" s="19">
        <f t="shared" si="7"/>
        <v>4.37906</v>
      </c>
      <c r="L71" s="19">
        <f t="shared" si="7"/>
        <v>4.21073</v>
      </c>
      <c r="M71" s="19">
        <f t="shared" si="7"/>
        <v>3.69336</v>
      </c>
      <c r="N71" s="19">
        <f t="shared" si="7"/>
        <v>2.84582</v>
      </c>
    </row>
    <row r="72" spans="1:14" s="28" customFormat="1" ht="10.5" customHeight="1">
      <c r="A72" s="30">
        <f t="shared" si="5"/>
        <v>0.0033</v>
      </c>
      <c r="B72" s="36"/>
      <c r="C72" s="21">
        <f t="shared" si="8"/>
        <v>18</v>
      </c>
      <c r="D72" s="22">
        <f t="shared" si="9"/>
        <v>6.02588</v>
      </c>
      <c r="E72" s="22">
        <f t="shared" si="9"/>
        <v>5.01852</v>
      </c>
      <c r="F72" s="22">
        <f t="shared" si="9"/>
        <v>4.75499</v>
      </c>
      <c r="G72" s="22">
        <f t="shared" si="9"/>
        <v>4.67641</v>
      </c>
      <c r="H72" s="22">
        <f t="shared" si="9"/>
        <v>4.59092</v>
      </c>
      <c r="I72" s="22">
        <f t="shared" si="9"/>
        <v>4.56913</v>
      </c>
      <c r="J72" s="22">
        <f t="shared" si="9"/>
        <v>4.48305</v>
      </c>
      <c r="K72" s="22">
        <f t="shared" si="7"/>
        <v>4.38011</v>
      </c>
      <c r="L72" s="22">
        <f t="shared" si="7"/>
        <v>4.21173</v>
      </c>
      <c r="M72" s="22">
        <f t="shared" si="7"/>
        <v>3.69424</v>
      </c>
      <c r="N72" s="22">
        <f t="shared" si="7"/>
        <v>2.8465</v>
      </c>
    </row>
    <row r="73" spans="1:14" s="28" customFormat="1" ht="10.5" customHeight="1">
      <c r="A73" s="30">
        <f t="shared" si="5"/>
        <v>0.0033</v>
      </c>
      <c r="B73" s="36"/>
      <c r="C73" s="24">
        <f t="shared" si="8"/>
        <v>19</v>
      </c>
      <c r="D73" s="19">
        <f t="shared" si="9"/>
        <v>6.02751</v>
      </c>
      <c r="E73" s="19">
        <f t="shared" si="9"/>
        <v>5.01975</v>
      </c>
      <c r="F73" s="19">
        <f t="shared" si="9"/>
        <v>4.75613</v>
      </c>
      <c r="G73" s="19">
        <f t="shared" si="9"/>
        <v>4.67753</v>
      </c>
      <c r="H73" s="19">
        <f t="shared" si="9"/>
        <v>4.59202</v>
      </c>
      <c r="I73" s="19">
        <f t="shared" si="9"/>
        <v>4.57023</v>
      </c>
      <c r="J73" s="19">
        <f t="shared" si="9"/>
        <v>4.48412</v>
      </c>
      <c r="K73" s="19">
        <f t="shared" si="7"/>
        <v>4.38115</v>
      </c>
      <c r="L73" s="19">
        <f t="shared" si="7"/>
        <v>4.21274</v>
      </c>
      <c r="M73" s="19">
        <f t="shared" si="7"/>
        <v>3.69512</v>
      </c>
      <c r="N73" s="19">
        <f t="shared" si="7"/>
        <v>2.84718</v>
      </c>
    </row>
    <row r="74" spans="1:14" s="28" customFormat="1" ht="10.5" customHeight="1">
      <c r="A74" s="30">
        <f t="shared" si="5"/>
        <v>0.0033</v>
      </c>
      <c r="B74" s="36"/>
      <c r="C74" s="24">
        <f t="shared" si="8"/>
        <v>20</v>
      </c>
      <c r="D74" s="19">
        <f t="shared" si="9"/>
        <v>6.02915</v>
      </c>
      <c r="E74" s="19">
        <f t="shared" si="9"/>
        <v>5.02098</v>
      </c>
      <c r="F74" s="19">
        <f t="shared" si="9"/>
        <v>4.75726</v>
      </c>
      <c r="G74" s="19">
        <f t="shared" si="9"/>
        <v>4.67864</v>
      </c>
      <c r="H74" s="19">
        <f t="shared" si="9"/>
        <v>4.59311</v>
      </c>
      <c r="I74" s="19">
        <f t="shared" si="9"/>
        <v>4.57132</v>
      </c>
      <c r="J74" s="19">
        <f t="shared" si="9"/>
        <v>4.48519</v>
      </c>
      <c r="K74" s="19">
        <f t="shared" si="7"/>
        <v>4.3822</v>
      </c>
      <c r="L74" s="19">
        <f t="shared" si="7"/>
        <v>4.21374</v>
      </c>
      <c r="M74" s="19">
        <f t="shared" si="7"/>
        <v>3.69601</v>
      </c>
      <c r="N74" s="19">
        <f t="shared" si="7"/>
        <v>2.84786</v>
      </c>
    </row>
    <row r="75" spans="1:14" s="28" customFormat="1" ht="10.5" customHeight="1">
      <c r="A75" s="30">
        <f t="shared" si="5"/>
        <v>0.0033</v>
      </c>
      <c r="B75" s="36"/>
      <c r="C75" s="21">
        <f t="shared" si="8"/>
        <v>21</v>
      </c>
      <c r="D75" s="22">
        <f aca="true" t="shared" si="10" ref="D75:J82">ROUND(100000*LVT/D$50*((1+D$51/100)^((DAYS360(D$45,$L$2)+$C75-1)/360)*((1+$A75)^(($C75-15)/30)))/100000,5)</f>
        <v>6.03079</v>
      </c>
      <c r="E75" s="22">
        <f t="shared" si="10"/>
        <v>5.02221</v>
      </c>
      <c r="F75" s="22">
        <f t="shared" si="10"/>
        <v>4.7584</v>
      </c>
      <c r="G75" s="22">
        <f t="shared" si="10"/>
        <v>4.67976</v>
      </c>
      <c r="H75" s="22">
        <f t="shared" si="10"/>
        <v>4.59421</v>
      </c>
      <c r="I75" s="22">
        <f t="shared" si="10"/>
        <v>4.57241</v>
      </c>
      <c r="J75" s="22">
        <f t="shared" si="10"/>
        <v>4.48626</v>
      </c>
      <c r="K75" s="22">
        <f t="shared" si="7"/>
        <v>4.38324</v>
      </c>
      <c r="L75" s="22">
        <f t="shared" si="7"/>
        <v>4.21475</v>
      </c>
      <c r="M75" s="22">
        <f t="shared" si="7"/>
        <v>3.69689</v>
      </c>
      <c r="N75" s="22">
        <f t="shared" si="7"/>
        <v>2.84854</v>
      </c>
    </row>
    <row r="76" spans="1:14" s="28" customFormat="1" ht="10.5" customHeight="1">
      <c r="A76" s="30">
        <f t="shared" si="5"/>
        <v>0.0033</v>
      </c>
      <c r="B76" s="36"/>
      <c r="C76" s="24">
        <f t="shared" si="8"/>
        <v>22</v>
      </c>
      <c r="D76" s="19">
        <f t="shared" si="10"/>
        <v>6.03243</v>
      </c>
      <c r="E76" s="19">
        <f t="shared" si="10"/>
        <v>5.02344</v>
      </c>
      <c r="F76" s="19">
        <f t="shared" si="10"/>
        <v>4.75954</v>
      </c>
      <c r="G76" s="19">
        <f t="shared" si="10"/>
        <v>4.68088</v>
      </c>
      <c r="H76" s="19">
        <f t="shared" si="10"/>
        <v>4.59531</v>
      </c>
      <c r="I76" s="19">
        <f t="shared" si="10"/>
        <v>4.5735</v>
      </c>
      <c r="J76" s="19">
        <f t="shared" si="10"/>
        <v>4.48733</v>
      </c>
      <c r="K76" s="19">
        <f t="shared" si="7"/>
        <v>4.38429</v>
      </c>
      <c r="L76" s="19">
        <f t="shared" si="7"/>
        <v>4.21576</v>
      </c>
      <c r="M76" s="19">
        <f t="shared" si="7"/>
        <v>3.69777</v>
      </c>
      <c r="N76" s="19">
        <f t="shared" si="7"/>
        <v>2.84922</v>
      </c>
    </row>
    <row r="77" spans="1:14" s="28" customFormat="1" ht="10.5" customHeight="1">
      <c r="A77" s="30">
        <f t="shared" si="5"/>
        <v>0.0033</v>
      </c>
      <c r="B77" s="36"/>
      <c r="C77" s="24">
        <f t="shared" si="8"/>
        <v>23</v>
      </c>
      <c r="D77" s="19">
        <f t="shared" si="10"/>
        <v>6.03407</v>
      </c>
      <c r="E77" s="19">
        <f t="shared" si="10"/>
        <v>5.02468</v>
      </c>
      <c r="F77" s="19">
        <f t="shared" si="10"/>
        <v>4.76067</v>
      </c>
      <c r="G77" s="19">
        <f t="shared" si="10"/>
        <v>4.68199</v>
      </c>
      <c r="H77" s="19">
        <f t="shared" si="10"/>
        <v>4.5964</v>
      </c>
      <c r="I77" s="19">
        <f t="shared" si="10"/>
        <v>4.57459</v>
      </c>
      <c r="J77" s="19">
        <f t="shared" si="10"/>
        <v>4.4884</v>
      </c>
      <c r="K77" s="19">
        <f t="shared" si="7"/>
        <v>4.38534</v>
      </c>
      <c r="L77" s="19">
        <f t="shared" si="7"/>
        <v>4.21676</v>
      </c>
      <c r="M77" s="19">
        <f t="shared" si="7"/>
        <v>3.69865</v>
      </c>
      <c r="N77" s="19">
        <f t="shared" si="7"/>
        <v>2.8499</v>
      </c>
    </row>
    <row r="78" spans="1:14" s="28" customFormat="1" ht="10.5" customHeight="1">
      <c r="A78" s="30">
        <f t="shared" si="5"/>
        <v>0.0033</v>
      </c>
      <c r="B78" s="36"/>
      <c r="C78" s="21">
        <f t="shared" si="8"/>
        <v>24</v>
      </c>
      <c r="D78" s="22">
        <f t="shared" si="10"/>
        <v>6.03571</v>
      </c>
      <c r="E78" s="22">
        <f t="shared" si="10"/>
        <v>5.02591</v>
      </c>
      <c r="F78" s="22">
        <f t="shared" si="10"/>
        <v>4.76181</v>
      </c>
      <c r="G78" s="22">
        <f t="shared" si="10"/>
        <v>4.68311</v>
      </c>
      <c r="H78" s="22">
        <f t="shared" si="10"/>
        <v>4.5975</v>
      </c>
      <c r="I78" s="22">
        <f t="shared" si="10"/>
        <v>4.57568</v>
      </c>
      <c r="J78" s="22">
        <f t="shared" si="10"/>
        <v>4.48948</v>
      </c>
      <c r="K78" s="22">
        <f t="shared" si="7"/>
        <v>4.38638</v>
      </c>
      <c r="L78" s="22">
        <f t="shared" si="7"/>
        <v>4.21777</v>
      </c>
      <c r="M78" s="22">
        <f t="shared" si="7"/>
        <v>3.69954</v>
      </c>
      <c r="N78" s="22">
        <f t="shared" si="7"/>
        <v>2.85058</v>
      </c>
    </row>
    <row r="79" spans="1:14" s="28" customFormat="1" ht="10.5" customHeight="1">
      <c r="A79" s="30">
        <f t="shared" si="5"/>
        <v>0.0033</v>
      </c>
      <c r="B79" s="36"/>
      <c r="C79" s="24">
        <f t="shared" si="8"/>
        <v>25</v>
      </c>
      <c r="D79" s="19">
        <f t="shared" si="10"/>
        <v>6.03735</v>
      </c>
      <c r="E79" s="19">
        <f t="shared" si="10"/>
        <v>5.02714</v>
      </c>
      <c r="F79" s="19">
        <f t="shared" si="10"/>
        <v>4.76295</v>
      </c>
      <c r="G79" s="19">
        <f t="shared" si="10"/>
        <v>4.68423</v>
      </c>
      <c r="H79" s="19">
        <f t="shared" si="10"/>
        <v>4.5986</v>
      </c>
      <c r="I79" s="19">
        <f t="shared" si="10"/>
        <v>4.57678</v>
      </c>
      <c r="J79" s="19">
        <f t="shared" si="10"/>
        <v>4.49055</v>
      </c>
      <c r="K79" s="19">
        <f t="shared" si="7"/>
        <v>4.38743</v>
      </c>
      <c r="L79" s="19">
        <f t="shared" si="7"/>
        <v>4.21878</v>
      </c>
      <c r="M79" s="19">
        <f t="shared" si="7"/>
        <v>3.70042</v>
      </c>
      <c r="N79" s="19">
        <f t="shared" si="7"/>
        <v>2.85126</v>
      </c>
    </row>
    <row r="80" spans="1:14" s="28" customFormat="1" ht="10.5" customHeight="1">
      <c r="A80" s="30">
        <f t="shared" si="5"/>
        <v>0.0033</v>
      </c>
      <c r="B80" s="36"/>
      <c r="C80" s="24">
        <f t="shared" si="8"/>
        <v>26</v>
      </c>
      <c r="D80" s="19">
        <f t="shared" si="10"/>
        <v>6.03899</v>
      </c>
      <c r="E80" s="19">
        <f t="shared" si="10"/>
        <v>5.02838</v>
      </c>
      <c r="F80" s="19">
        <f t="shared" si="10"/>
        <v>4.76408</v>
      </c>
      <c r="G80" s="19">
        <f t="shared" si="10"/>
        <v>4.68535</v>
      </c>
      <c r="H80" s="19">
        <f t="shared" si="10"/>
        <v>4.5997</v>
      </c>
      <c r="I80" s="19">
        <f t="shared" si="10"/>
        <v>4.57787</v>
      </c>
      <c r="J80" s="19">
        <f t="shared" si="10"/>
        <v>4.49162</v>
      </c>
      <c r="K80" s="19">
        <f t="shared" si="7"/>
        <v>4.38848</v>
      </c>
      <c r="L80" s="19">
        <f t="shared" si="7"/>
        <v>4.21978</v>
      </c>
      <c r="M80" s="19">
        <f t="shared" si="7"/>
        <v>3.7013</v>
      </c>
      <c r="N80" s="19">
        <f t="shared" si="7"/>
        <v>2.85195</v>
      </c>
    </row>
    <row r="81" spans="1:14" s="28" customFormat="1" ht="10.5" customHeight="1">
      <c r="A81" s="30">
        <f t="shared" si="5"/>
        <v>0.0033</v>
      </c>
      <c r="B81" s="36"/>
      <c r="C81" s="21">
        <f t="shared" si="8"/>
        <v>27</v>
      </c>
      <c r="D81" s="22">
        <f t="shared" si="10"/>
        <v>6.04063</v>
      </c>
      <c r="E81" s="22">
        <f t="shared" si="10"/>
        <v>5.02961</v>
      </c>
      <c r="F81" s="22">
        <f t="shared" si="10"/>
        <v>4.76522</v>
      </c>
      <c r="G81" s="22">
        <f t="shared" si="10"/>
        <v>4.68647</v>
      </c>
      <c r="H81" s="22">
        <f t="shared" si="10"/>
        <v>4.6008</v>
      </c>
      <c r="I81" s="22">
        <f t="shared" si="10"/>
        <v>4.57896</v>
      </c>
      <c r="J81" s="22">
        <f t="shared" si="10"/>
        <v>4.49269</v>
      </c>
      <c r="K81" s="22">
        <f t="shared" si="7"/>
        <v>4.38953</v>
      </c>
      <c r="L81" s="22">
        <f t="shared" si="7"/>
        <v>4.22079</v>
      </c>
      <c r="M81" s="22">
        <f t="shared" si="7"/>
        <v>3.70219</v>
      </c>
      <c r="N81" s="22">
        <f t="shared" si="7"/>
        <v>2.85263</v>
      </c>
    </row>
    <row r="82" spans="1:14" s="28" customFormat="1" ht="10.5" customHeight="1">
      <c r="A82" s="30">
        <f t="shared" si="5"/>
        <v>0.0033</v>
      </c>
      <c r="B82" s="36"/>
      <c r="C82" s="24">
        <f t="shared" si="8"/>
        <v>28</v>
      </c>
      <c r="D82" s="19">
        <f t="shared" si="10"/>
        <v>6.04227</v>
      </c>
      <c r="E82" s="19">
        <f t="shared" si="10"/>
        <v>5.03084</v>
      </c>
      <c r="F82" s="19">
        <f t="shared" si="10"/>
        <v>4.76636</v>
      </c>
      <c r="G82" s="19">
        <f t="shared" si="10"/>
        <v>4.68759</v>
      </c>
      <c r="H82" s="19">
        <f t="shared" si="10"/>
        <v>4.60189</v>
      </c>
      <c r="I82" s="19">
        <f t="shared" si="10"/>
        <v>4.58005</v>
      </c>
      <c r="J82" s="19">
        <f t="shared" si="10"/>
        <v>4.49376</v>
      </c>
      <c r="K82" s="19">
        <f t="shared" si="7"/>
        <v>4.39057</v>
      </c>
      <c r="L82" s="19">
        <f t="shared" si="7"/>
        <v>4.2218</v>
      </c>
      <c r="M82" s="19">
        <f t="shared" si="7"/>
        <v>3.70307</v>
      </c>
      <c r="N82" s="19">
        <f t="shared" si="7"/>
        <v>2.85331</v>
      </c>
    </row>
    <row r="83" spans="2:13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62716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2011-01-04T08:50:50Z</dcterms:created>
  <dcterms:modified xsi:type="dcterms:W3CDTF">2011-01-04T13:11:01Z</dcterms:modified>
  <cp:category/>
  <cp:version/>
  <cp:contentType/>
  <cp:contentStatus/>
</cp:coreProperties>
</file>